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elasetta\2018 ELENA LASETTA 12.4.2021\1. ELENA WORK 10.04.2021\3.   RRF\ΕΓΚΥΚΛΙΟΙ\Εγκύκλιος Επαληθεύσεων\1.ΕΓΚΥΚΛΙΟΣ ΕΠΑΛΗΘΕΥΣΕΩΝ\Εγκύκλιος επαληθεύσεων 20231130 - ΤΕΛΙΚΟ\Παραρτήματα\"/>
    </mc:Choice>
  </mc:AlternateContent>
  <xr:revisionPtr revIDLastSave="0" documentId="13_ncr:1_{E69A0181-EB81-4B14-847B-4E61FD4C9887}" xr6:coauthVersionLast="47" xr6:coauthVersionMax="47" xr10:uidLastSave="{00000000-0000-0000-0000-000000000000}"/>
  <bookViews>
    <workbookView xWindow="-108" yWindow="-108" windowWidth="23256" windowHeight="12456" activeTab="1" xr2:uid="{F372A0B5-C1C9-43DB-9B5F-C40C6EEA9A77}"/>
  </bookViews>
  <sheets>
    <sheet name="Μοντέλο" sheetId="2" r:id="rId1"/>
    <sheet name="Διαδικασία επιλογής δείγματος" sheetId="3" r:id="rId2"/>
  </sheets>
  <definedNames>
    <definedName name="_Hlk150161160" localSheetId="1">'Διαδικασία επιλογής δείγματος'!$B$50</definedName>
    <definedName name="wa" localSheetId="0">Μοντέλο!$C$31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0" i="2" l="1"/>
  <c r="M38" i="2"/>
  <c r="L38" i="2"/>
  <c r="K38" i="2"/>
  <c r="M37" i="2"/>
  <c r="L37" i="2"/>
  <c r="K37" i="2"/>
  <c r="M36" i="2"/>
  <c r="L36" i="2"/>
  <c r="K36" i="2"/>
  <c r="M35" i="2"/>
  <c r="L35" i="2"/>
  <c r="K35" i="2"/>
  <c r="M34" i="2"/>
  <c r="L34" i="2"/>
  <c r="K34" i="2"/>
  <c r="D31" i="2"/>
  <c r="C31" i="2"/>
  <c r="B37" i="2" s="1"/>
  <c r="C37" i="2" s="1"/>
</calcChain>
</file>

<file path=xl/sharedStrings.xml><?xml version="1.0" encoding="utf-8"?>
<sst xmlns="http://schemas.openxmlformats.org/spreadsheetml/2006/main" count="155" uniqueCount="115">
  <si>
    <t>Παράρτημα Γ: Επιλογή δείγματος διοικητικής επαλήθευσης δαπανών παρεμβάσεων ΦΥ εκτός ΚΚ</t>
  </si>
  <si>
    <t>Ημερομηνία επιλογής δείγματος:</t>
  </si>
  <si>
    <t>Όνομα λειτουργού:</t>
  </si>
  <si>
    <t>Κωδικός έργου:</t>
  </si>
  <si>
    <t>Τίτλος έργου:</t>
  </si>
  <si>
    <t>Α/Α δελτίου δαπανών:</t>
  </si>
  <si>
    <t>α/α</t>
  </si>
  <si>
    <t>Παράγοντας κινδύνου/ Εξήγηση βαθμών</t>
  </si>
  <si>
    <t>Τύπος Φορέα Υλοποίησης</t>
  </si>
  <si>
    <t>-</t>
  </si>
  <si>
    <t xml:space="preserve">Ημικρατικοί Οργανισμοί </t>
  </si>
  <si>
    <t>Ευρύτερος Δημόσιος Τομέας / Δημόσια Πανεπιστήμια</t>
  </si>
  <si>
    <t>Αρχές Τοπικής Αυτοδιοίκησης</t>
  </si>
  <si>
    <t>ΜΚΟ / ΜΜΕ / Ιδιωτικά Πανεπιστήμια / Σύνδεσμοι / Ομοσπονδίες / Ιδιωτικοί φορείς / άλλα</t>
  </si>
  <si>
    <t>Εμπειρία και εσωτερικές διαδικασίες Φορέα Υλοποίησης (Βαθμολόγηση επικινδυνότητας ως Αναθέτουσα Αρχή)</t>
  </si>
  <si>
    <t>Κατηγορία δέσμευσης</t>
  </si>
  <si>
    <t>Τεχνικά έργα (κατασκευαστικά και περιβαλλοντικά)</t>
  </si>
  <si>
    <t>Ύπαρξη χρηματοδότησης από άλλες πηγές</t>
  </si>
  <si>
    <t>ΟΧΙ</t>
  </si>
  <si>
    <t>ΝΑΙ</t>
  </si>
  <si>
    <t>Ύπαρξη προηγούμενων επαληθεύσεων</t>
  </si>
  <si>
    <t>Αποτελέσματα προηγούμενων διοικητικών επαληθεύσεων (παράτυπες δαπάνες σε σχέση με τις υποβληθείσες δαπάνες της δέσμευσης που υπόκειται στο δειγματοληπτικό έλεγχο)</t>
  </si>
  <si>
    <t>Χωρίς προηγούμενη επαλήθευση ή
0%-2%</t>
  </si>
  <si>
    <t>2%-5%</t>
  </si>
  <si>
    <t>5%-10%</t>
  </si>
  <si>
    <t>10%-15%</t>
  </si>
  <si>
    <t xml:space="preserve">&gt;15% </t>
  </si>
  <si>
    <t>Υπόνια απάτης, διαφθοράς και σύγκρουσης συμφερόντων για συγκκριμένο έργο / σύμβαση</t>
  </si>
  <si>
    <t>Αποτελέσματα Arachne που αφορούν στα ρίσκα "Reputational &amp; Fraud" και "Concentration of Funding"</t>
  </si>
  <si>
    <t>&lt;10</t>
  </si>
  <si>
    <t>10-19</t>
  </si>
  <si>
    <t>20-29</t>
  </si>
  <si>
    <t>30-39</t>
  </si>
  <si>
    <t>40-50</t>
  </si>
  <si>
    <t>Αξία αλλαγών κατά την εκτέλεση της σύμβασης (σε σχέση με το συνολικό ποσό της σύμβασης)</t>
  </si>
  <si>
    <t>&lt;10%</t>
  </si>
  <si>
    <t>10%-20%</t>
  </si>
  <si>
    <t>20%-30%</t>
  </si>
  <si>
    <t>30%-40%</t>
  </si>
  <si>
    <t>&gt;40%</t>
  </si>
  <si>
    <t>Βαθμολογία</t>
  </si>
  <si>
    <t>Συντελεστής Βαρύτητας</t>
  </si>
  <si>
    <t>Αποτελέσματα προηγούμενων διοικητικών επαληθεύσεων (παράτυπες δαπάνες σε σχέση με τις υποβληθείσες δαπάνες)</t>
  </si>
  <si>
    <t>Σταθμισμένη Βαθμολογία</t>
  </si>
  <si>
    <t>index:</t>
  </si>
  <si>
    <t>πληθυσμός:</t>
  </si>
  <si>
    <t>Ν&lt;=100</t>
  </si>
  <si>
    <t>100&lt;N&lt;=500</t>
  </si>
  <si>
    <t>500&lt;N&lt;=1000</t>
  </si>
  <si>
    <t>N&gt;1000</t>
  </si>
  <si>
    <t>Πληθυσμός - N</t>
  </si>
  <si>
    <t>από 1 έως και 2</t>
  </si>
  <si>
    <t xml:space="preserve">Μέγεθος δείγματος </t>
  </si>
  <si>
    <t>από 2 έως και 3</t>
  </si>
  <si>
    <t>από 3 έως και 4</t>
  </si>
  <si>
    <t>από 4 έως και 5</t>
  </si>
  <si>
    <t>Στη συνέχεια κατάταξη κάθε στρώματος σε τυχαία σειρα (συνάρτηση RAND()) και επιλογή των πρώτων Χ (όπου Χ οι εγγραφές δείγματος από κάθε στρώμα.</t>
  </si>
  <si>
    <t>index</t>
  </si>
  <si>
    <t>Σταθμισμένη Βαθμολογία κινδύνων</t>
  </si>
  <si>
    <t>Μέγεθος δείγματος ως ποσοστό επί του πληθυσμού 
(για N&lt;=100)</t>
  </si>
  <si>
    <t>Μέγεθος δείγματος 
(για 100&lt;N&lt;=500)</t>
  </si>
  <si>
    <t>Μέγεθος δείγματος (για 500&lt;N&lt;=1000)</t>
  </si>
  <si>
    <t>Μέγεθος δείγματος (για 1000&lt;N)</t>
  </si>
  <si>
    <t>10+8%x(N-100)</t>
  </si>
  <si>
    <t>42+6%x(N-500)</t>
  </si>
  <si>
    <t>15+12%x(N-100)</t>
  </si>
  <si>
    <t>63+9%x(N-500)</t>
  </si>
  <si>
    <t>20+16%x(N-100)</t>
  </si>
  <si>
    <t>84+12%x(N-500)</t>
  </si>
  <si>
    <t>30+24%x(N-100)</t>
  </si>
  <si>
    <t>126+18,5%x(N-500)</t>
  </si>
  <si>
    <t>40+32%x(N-100)</t>
  </si>
  <si>
    <t>168+25%x(N-500)</t>
  </si>
  <si>
    <t>Προμήθειες</t>
  </si>
  <si>
    <t>Ψηφιακά έργα</t>
  </si>
  <si>
    <t>Υπηρεσίες (πλην ψηφιακών).                  Επιδόματα</t>
  </si>
  <si>
    <t>Μισθοί.                                     Έργα ενεργειακής απόδοσης / έξυπνα. Σχέδια χορηγιών</t>
  </si>
  <si>
    <t>Μεθοδολογία και κριτήρια αξιολόγησης κινδύνων που χρησιμοποιούνται για την επιλογή του δείγματος</t>
  </si>
  <si>
    <t>Η δειγματοληπτική επαλήθευση δαπανών που περιλαμβάνονται σε ένα Δελτίο Δαπανών (ΔεΔα) το οποίο αποτελεί το αίτημα επιστροφής δαπανών που υποβάλλουν οι Φορείς Υλοποίησης (ή αναλυτικό δελτίο που το συνοδεύει) επιτρέπεται εφόσον οι δαπάνες/εγγραφές που είναι καταχωρημένες στο ΔεΔα (ή στο αναλυτικό δελτίο) και αφορούν μια Σύμβαση / Δέσμευση ή περισσότερες από μια Συμβάσεις που περιλαμβάνονται όμως στην ίδια δέσμευση, ξεπερνούν τις 20. Στην περίπτωση αυτή η δειγματοληψία αφορά μόνο τις δαπάνες της / των συγκεκριμένης / ων Δεσμεύσεων και όχι απαραίτητα το σύνολο των δαπανών που περιλαμβάνονται στο ΔεΔα.</t>
  </si>
  <si>
    <t>Σημειώνεται ωστόσο ότι δεν συμμετέχουν στην επιλογή του δείγματος αλλά επαληθεύονται στο σύνολό τους:</t>
  </si>
  <si>
    <t>Τέλος, συνίσταται να μην διενεργείται δειγματοληπτική επαλήθευση δαπανών κατά το πρώτο ΔεΔα του έργου, ώστε η ΔΕΠ να μπορεί να διαμορφώσει επαρκή άποψη σχετικά με τον κίνδυνο που δύναται να συνδέεται με το συγκεκριμένο έργο ή Φορέα Υλοποίησης.</t>
  </si>
  <si>
    <t>Στις περιπτώσεις που, με βάση τα ανωτέρω, επιτρέπεται η δειγματοληπτική επαλήθευση δαπανών εφαρμόζεται η παρακάτω μέθοδος δειγματοληψίας.</t>
  </si>
  <si>
    <t>Καταρχάς, υπολογίζεται με τη χρήση μοντέλου αξιολόγησης κινδύνων, το μέγεθος του δείγματος που θα επαληθευτεί ως ποσοστό του συνολικού αριθμού των δαπανών προς επαλήθευση.</t>
  </si>
  <si>
    <t>Οι παράγοντες κινδύνου που αξιολογούνται για τον προσδιορισμό του ποσοστού των προς επαλήθευση δαπανών είναι:</t>
  </si>
  <si>
    <t>Κάθε ένας από τους παραπάνω παράγοντες βαθμολογείται με έναν ακέραιο αριθμό από το 1 έως το 5. Ο βαθμός 5 δίνεται όταν ο παράγοντας κινδύνου εκτιμάται ότι έχει υψηλή επικινδυνότητα και ο βαθμός 1 όταν έχει χαμηλή. Αφού βαθμολογηθεί ο κάθε παράγοντας κινδύνου, υπολογίζεται ο συνολικός κίνδυνος ως άθροισμα των γινομένων του βαθμού επικινδυνότητας κάθε παράγοντα κινδύνου επί τον συντελεστή βαρύτητάς του. Ο συνολικός κίνδυνος θα είναι ένας αριθμός από το 1 έως το 5.</t>
  </si>
  <si>
    <r>
      <t>·</t>
    </r>
    <r>
      <rPr>
        <sz val="7"/>
        <color theme="1"/>
        <rFont val="Calibri"/>
        <family val="2"/>
        <charset val="161"/>
        <scheme val="minor"/>
      </rPr>
      <t xml:space="preserve">        </t>
    </r>
    <r>
      <rPr>
        <sz val="11"/>
        <color theme="1"/>
        <rFont val="Calibri"/>
        <family val="2"/>
        <charset val="161"/>
        <scheme val="minor"/>
      </rPr>
      <t>δαπάνες μεγάλης αξίας, δηλαδή μεμονωμένες δαπάνες που είναι μεγαλύτερες από το 10% του συνόλου των δαπανών του Δελτίου</t>
    </r>
  </si>
  <si>
    <r>
      <t>·</t>
    </r>
    <r>
      <rPr>
        <sz val="7"/>
        <color theme="1"/>
        <rFont val="Calibri"/>
        <family val="2"/>
        <charset val="161"/>
        <scheme val="minor"/>
      </rPr>
      <t xml:space="preserve">        </t>
    </r>
    <r>
      <rPr>
        <sz val="11"/>
        <color theme="1"/>
        <rFont val="Calibri"/>
        <family val="2"/>
        <charset val="161"/>
        <scheme val="minor"/>
      </rPr>
      <t>δαπάνες οι οποίες προκύπτουν από συμβάσεις για τις οποίες το σύστημα ARACHNE έχει εντοπίσει σημαντικά ρίσκα στην κατηγορία «Φήμη και απάτη» ή «Συγκέντρωση χρηματοδότησης»  .</t>
    </r>
  </si>
  <si>
    <r>
      <t>·</t>
    </r>
    <r>
      <rPr>
        <sz val="7"/>
        <color theme="1"/>
        <rFont val="Calibri"/>
        <family val="2"/>
        <charset val="161"/>
        <scheme val="minor"/>
      </rPr>
      <t xml:space="preserve">        </t>
    </r>
    <r>
      <rPr>
        <sz val="11"/>
        <color theme="1"/>
        <rFont val="Calibri"/>
        <family val="2"/>
        <charset val="161"/>
        <scheme val="minor"/>
      </rPr>
      <t>οποιαδήποτε άλλη δαπάνη, που κατά την κρίση της ΔΕΠ είναι ασυνήθιστη ή δημιουργεί υπόνοιες.</t>
    </r>
  </si>
  <si>
    <r>
      <t>·</t>
    </r>
    <r>
      <rPr>
        <sz val="7"/>
        <color theme="1"/>
        <rFont val="Calibri"/>
        <family val="2"/>
        <charset val="161"/>
        <scheme val="minor"/>
      </rPr>
      <t xml:space="preserve">        </t>
    </r>
    <r>
      <rPr>
        <sz val="11"/>
        <color theme="1"/>
        <rFont val="Calibri"/>
        <family val="2"/>
        <charset val="161"/>
        <scheme val="minor"/>
      </rPr>
      <t>ο τύπος του Φορέα Υλοποίησης, με συντελεστή βαρύτητας 10%</t>
    </r>
  </si>
  <si>
    <r>
      <t>·</t>
    </r>
    <r>
      <rPr>
        <sz val="7"/>
        <color theme="1"/>
        <rFont val="Calibri"/>
        <family val="2"/>
        <charset val="161"/>
        <scheme val="minor"/>
      </rPr>
      <t xml:space="preserve">        </t>
    </r>
    <r>
      <rPr>
        <sz val="11"/>
        <color theme="1"/>
        <rFont val="Calibri"/>
        <family val="2"/>
        <charset val="161"/>
        <scheme val="minor"/>
      </rPr>
      <t>η εμπειρία και σύστημα εσωτερικού ελέγχου του Φορέα Υλοποίησης (ικανότητα ως Αναθέτουσα Αρχή, με συντελεστή βαρύτητας 10%</t>
    </r>
  </si>
  <si>
    <r>
      <t>·</t>
    </r>
    <r>
      <rPr>
        <sz val="7"/>
        <color theme="1"/>
        <rFont val="Calibri"/>
        <family val="2"/>
        <charset val="161"/>
        <scheme val="minor"/>
      </rPr>
      <t xml:space="preserve">        </t>
    </r>
    <r>
      <rPr>
        <sz val="11"/>
        <color theme="1"/>
        <rFont val="Calibri"/>
        <family val="2"/>
        <charset val="161"/>
        <scheme val="minor"/>
      </rPr>
      <t>η κατηγορία δέσμευσης / σύμβασης στα πλαίσια της οποίας υποβάλλονται δαπάνες, με συντελεστή βαρύτητας 5%</t>
    </r>
  </si>
  <si>
    <r>
      <t>·</t>
    </r>
    <r>
      <rPr>
        <sz val="7"/>
        <color theme="1"/>
        <rFont val="Calibri"/>
        <family val="2"/>
        <charset val="161"/>
        <scheme val="minor"/>
      </rPr>
      <t xml:space="preserve">        </t>
    </r>
    <r>
      <rPr>
        <sz val="11"/>
        <color theme="1"/>
        <rFont val="Calibri"/>
        <family val="2"/>
        <charset val="161"/>
        <scheme val="minor"/>
      </rPr>
      <t>η ύπαρξη άλλων πηγών χρηματοδότησης της παρέμβασης, με συντελεστή βαρύτητας 25%</t>
    </r>
  </si>
  <si>
    <r>
      <t>·</t>
    </r>
    <r>
      <rPr>
        <sz val="7"/>
        <color theme="1"/>
        <rFont val="Calibri"/>
        <family val="2"/>
        <charset val="161"/>
        <scheme val="minor"/>
      </rPr>
      <t xml:space="preserve">        </t>
    </r>
    <r>
      <rPr>
        <sz val="11"/>
        <color theme="1"/>
        <rFont val="Calibri"/>
        <family val="2"/>
        <charset val="161"/>
        <scheme val="minor"/>
      </rPr>
      <t>η ύπαρξη προηγούμενων επαληθεύσεων, με συντελεστή βαρύτητας 10%</t>
    </r>
  </si>
  <si>
    <r>
      <t>·</t>
    </r>
    <r>
      <rPr>
        <sz val="7"/>
        <color theme="1"/>
        <rFont val="Calibri"/>
        <family val="2"/>
        <charset val="161"/>
        <scheme val="minor"/>
      </rPr>
      <t xml:space="preserve">        </t>
    </r>
    <r>
      <rPr>
        <sz val="11"/>
        <color theme="1"/>
        <rFont val="Calibri"/>
        <family val="2"/>
        <charset val="161"/>
        <scheme val="minor"/>
      </rPr>
      <t>τα αποτελέσματα προηγούμενων διοικητικών επαληθεύσεων (παράτυπες δαπάνες ή σφάλματα που οδήγησαν σε δημοσιονομικές διορθώσεις ή αποκλεισμό από την αίτηση πληρωμής όσον αφορά τη σύμβαση που επιλέχθηκε για την επαλήθευση των δαπανών που προκύπτουν από τη συγκεκριμένη σύμβαση), με συντελεστή βαρύτητας 15%</t>
    </r>
  </si>
  <si>
    <r>
      <t>·</t>
    </r>
    <r>
      <rPr>
        <sz val="7"/>
        <color theme="1"/>
        <rFont val="Calibri"/>
        <family val="2"/>
        <charset val="161"/>
        <scheme val="minor"/>
      </rPr>
      <t xml:space="preserve">        </t>
    </r>
    <r>
      <rPr>
        <sz val="11"/>
        <color theme="1"/>
        <rFont val="Calibri"/>
        <family val="2"/>
        <charset val="161"/>
        <scheme val="minor"/>
      </rPr>
      <t>αποτελέσματα από τη βαθμολογία κινδύνου από το εργαλείο ARACHNE ως προς τους παράγοντες «Φήμη και απάτη» και «Συγκέντρωση χρηματοδότησης»  με συντελεστή βαρύτητας 10%</t>
    </r>
  </si>
  <si>
    <r>
      <t>·</t>
    </r>
    <r>
      <rPr>
        <sz val="7"/>
        <color theme="1"/>
        <rFont val="Calibri"/>
        <family val="2"/>
        <charset val="161"/>
        <scheme val="minor"/>
      </rPr>
      <t xml:space="preserve">        </t>
    </r>
    <r>
      <rPr>
        <b/>
        <sz val="11"/>
        <color theme="1"/>
        <rFont val="Calibri"/>
        <family val="2"/>
        <charset val="161"/>
        <scheme val="minor"/>
      </rPr>
      <t xml:space="preserve">Η ύπαρξη υποψίας για απάτη / διαφθορά / σύγκρουση συμφερόντων μέσω καταγγελίας, δε σταθμίζεται με οποιοδήποτε συντελεστή βαρύτητας, επειδή τυχόν σύμβαση παρουσιάζει τέτοια ένδειξη δεν δύναται να επαληθεύεται δειγματοληπτικά.  </t>
    </r>
    <r>
      <rPr>
        <b/>
        <sz val="8"/>
        <color theme="1"/>
        <rFont val="Calibri"/>
        <family val="2"/>
        <charset val="161"/>
        <scheme val="minor"/>
      </rPr>
      <t> </t>
    </r>
  </si>
  <si>
    <r>
      <t>·</t>
    </r>
    <r>
      <rPr>
        <sz val="7"/>
        <color theme="1"/>
        <rFont val="Calibri"/>
        <family val="2"/>
        <charset val="161"/>
        <scheme val="minor"/>
      </rPr>
      <t xml:space="preserve">        </t>
    </r>
    <r>
      <rPr>
        <sz val="11"/>
        <color theme="1"/>
        <rFont val="Calibri"/>
        <family val="2"/>
        <charset val="161"/>
        <scheme val="minor"/>
      </rPr>
      <t>Αξία και αριθμός τροποποιήσεων κατά την υλοποίηση της σύμβασης (σε σχέση με το συνολικό ποσό της σύμβασης), με συντελεστή βαρύτητας 5%.</t>
    </r>
  </si>
  <si>
    <r>
      <t> </t>
    </r>
    <r>
      <rPr>
        <sz val="10"/>
        <color theme="1"/>
        <rFont val="Calibri"/>
        <family val="2"/>
        <charset val="161"/>
        <scheme val="minor"/>
      </rPr>
      <t>Η ύπαρξη υποψίας για απάτη δεν έχει συντελεστή βαρύτητας.  Όποτε υπάρχει υποψία απάτης η σύμβαση ελέγχεται στο 100%</t>
    </r>
  </si>
  <si>
    <t>Για τον υπολογισμό της σταθμισμένης χρηματικής αξίας βάσει του προαναφερθέντος μοντέλου θα χρησιμοποιείται το φύλλο εργασίας “Excel” του Παραρτήματος Γ.</t>
  </si>
  <si>
    <t>Με βάση το μέγεθος του συνολικού κινδύνου και με τη χρήση των συναρτήσεων που παρουσιάζονται στον παρακάτω πίνακα προκύπτει το μέγεθος του δείγματος προς επαλήθευση. Όπως φαίνεται από τον πίνακα, το μέγεθος του δείγματος δεν εξαρτάται μόνο από το μέγεθος του κινδύνου αλλά και από τον αριθμό των δαπανών/εγγραφών που συμμετέχουν στην επιλογή του δείγματος (πληθυσμός, Ν). Συγκεκριμένα, ο πληθυσμός χωρίζεται σε τμήματα (έως 100, 101-500, 501–1000, πάνω από 1000) και σε κάθε τμήμα εφαρμόζεται άλλο ποσοστό το οποίο βαίνει συνεχώς μειούμενο μέχρι να μηδενιστεί για πληθυσμό άνω των 1000 δαπανών/εγγραφών.</t>
  </si>
  <si>
    <t>Μέγεθος δείγματος ως ποσοστό επί του πληθυσμού</t>
  </si>
  <si>
    <t>(για N&lt;=100)</t>
  </si>
  <si>
    <t>Μέγεθος δείγματος</t>
  </si>
  <si>
    <t>(για 100&lt;N&lt;=500)</t>
  </si>
  <si>
    <t>Στη συνέχεια, προκειμένου να επιλεγούν από το συνολικό πληθυσμό οι προς επαλήθευση δαπάνες, οι δαπάνες του συνολικού πληθυσμού κατανέμονται τυχαία (εντολή RAND του excel) και επιλέγονται οι πρώτες στην τυχαία κατάταξη μέχρι να συμπληρωθεί ο αριθμός των προς επαλήθευση δαπανών που έχει προκύψει από τον ως άνω υπολογισμό.</t>
  </si>
  <si>
    <t>Στην περίπτωση που κατά τη δειγματοληπτική διοικητική επαλήθευση εντοπίζονται παρατυπίες οι οποίες οδηγούν σε οικονομικές διορθώσεις, η επαλήθευση επεκτείνεται σε πρόσθετες δαπάνες ώστε να διαπιστωθεί κατά πόσο οι παρατυπίες αυτές έχουν ένα κοινό χαρακτηριστικό (πχ είδος συναλλαγής, κατηγορία δέσμευσης, προμηθευτής/προϊόν, χρονική περίοδος) που δύναται να εμφανίζονται και στον ανέλεγκτο πληθυσμό. Το μέγεθος του συμπληρωματικού τυχαίου δείγματος κυμαίνεται από 5% έως και 10% του ανέλεγκτου πληθυσμού. Στη συνέχεια, αναλόγως των αποτελεσμάτων, είτε η επαλήθευση επεκτείνεται μέχρι και στο 100% των δαπανών με το κοινό χαρακτηριστικό είτε προβάλλεται το σφάλμα και στις υπόλοιπες δαπάνες που δεν έχουν ελεγχθεί.</t>
  </si>
  <si>
    <t xml:space="preserve">Σημειώνεται ότι, σε περιπτώσεις όπου εντοπίζεται: </t>
  </si>
  <si>
    <t xml:space="preserve">1. ύπαρξη υποψίας για απάτη/διαφθορά/σύγκρουση συμφερόντων μέσω καταγγελίας ή/και </t>
  </si>
  <si>
    <t>2. η βαθμολογία κινδύνου από το εργαλείο ARACHNE ως προς τους παράγοντες «Φήμη και απάτη» και «Συγκέντρωση χρηματοδότησης» είναι μεγαλύτερη από 80,</t>
  </si>
  <si>
    <t>Σημειώνεται επίσης ότι, σε περίπτωση παρέμβασης με Φορέα Υλοποίησης ο οποίος, λαμβάνοντας υπόψη τα αποτελέσματα επαληθεύσεων, αξιολογείται ως χαμηλού κινδύνου, δίδεται η ευχέρεια η συγκεκριμένη παρέμβαση να συμπεριληφθεί στη δειγματοληπτική επαλήθευση δελτίων δαπανών που εφαρμόζεται για φορείς Κεντρικής Κυβέρνησης, σύμφωνα με την επόμενη παράγραφο 5.4.7.</t>
  </si>
  <si>
    <r>
      <t>η σύμβαση αξιολογείται ως ψηλού κινδύνου και οι δαπάνες της επαληθεύονται διοικητικά σε κάθε αίτημα επιστροφής δαπανών (δελτίο δαπανών).</t>
    </r>
    <r>
      <rPr>
        <sz val="8"/>
        <color theme="1"/>
        <rFont val="Calibri"/>
        <family val="2"/>
        <charset val="161"/>
        <scheme val="minor"/>
      </rPr>
      <t> </t>
    </r>
    <r>
      <rPr>
        <b/>
        <sz val="11"/>
        <color theme="1"/>
        <rFont val="Calibri"/>
        <family val="2"/>
        <charset val="161"/>
        <scheme val="minor"/>
      </rPr>
      <t xml:space="preserve">  Εφαρμόζεται δηλαδή 100% επαλήθευση των δαπανών που προκύπτουν από τη συγκεκριμένη σύμβαση.</t>
    </r>
  </si>
  <si>
    <t>Δεν εφαρμόζεται</t>
  </si>
  <si>
    <t>Low risk</t>
  </si>
  <si>
    <t>Medium risk</t>
  </si>
  <si>
    <t>High risk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</si>
</sst>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61"/>
      <scheme val="minor"/>
    </font>
    <font>
      <b/>
      <sz val="11"/>
      <color theme="1"/>
      <name val="Calibri"/>
      <family val="2"/>
      <charset val="161"/>
      <scheme val="minor"/>
    </font>
    <font>
      <b/>
      <sz val="16"/>
      <color theme="1"/>
      <name val="Calibri"/>
      <family val="2"/>
      <charset val="161"/>
      <scheme val="minor"/>
    </font>
    <font>
      <sz val="11"/>
      <color theme="1"/>
      <name val="Calibri"/>
      <family val="2"/>
      <scheme val="minor"/>
    </font>
    <font>
      <sz val="11"/>
      <name val="Calibri"/>
      <family val="2"/>
      <charset val="161"/>
      <scheme val="minor"/>
    </font>
    <font>
      <b/>
      <sz val="11"/>
      <color rgb="FF000000"/>
      <name val="Calibri"/>
      <family val="2"/>
      <charset val="161"/>
      <scheme val="minor"/>
    </font>
    <font>
      <sz val="11"/>
      <color rgb="FF000000"/>
      <name val="Calibri"/>
      <family val="2"/>
      <charset val="161"/>
      <scheme val="minor"/>
    </font>
    <font>
      <sz val="8"/>
      <color theme="1"/>
      <name val="Arial"/>
      <family val="2"/>
      <charset val="161"/>
    </font>
    <font>
      <b/>
      <u/>
      <sz val="11"/>
      <color theme="1"/>
      <name val="Calibri"/>
      <family val="2"/>
      <charset val="161"/>
      <scheme val="minor"/>
    </font>
    <font>
      <sz val="7"/>
      <color theme="1"/>
      <name val="Calibri"/>
      <family val="2"/>
      <charset val="161"/>
      <scheme val="minor"/>
    </font>
    <font>
      <b/>
      <sz val="8"/>
      <color theme="1"/>
      <name val="Calibri"/>
      <family val="2"/>
      <charset val="161"/>
      <scheme val="minor"/>
    </font>
    <font>
      <sz val="8"/>
      <color theme="1"/>
      <name val="Calibri"/>
      <family val="2"/>
      <charset val="161"/>
      <scheme val="minor"/>
    </font>
    <font>
      <sz val="10"/>
      <color theme="1"/>
      <name val="Calibri"/>
      <family val="2"/>
      <charset val="161"/>
      <scheme val="minor"/>
    </font>
    <font>
      <b/>
      <sz val="9"/>
      <color rgb="FFFFFFFF"/>
      <name val="Arial"/>
      <family val="2"/>
      <charset val="161"/>
    </font>
    <font>
      <sz val="9"/>
      <color rgb="FF000000"/>
      <name val="Arial"/>
      <family val="2"/>
      <charset val="161"/>
    </font>
    <font>
      <u/>
      <sz val="11"/>
      <color theme="10"/>
      <name val="Calibri"/>
      <family val="2"/>
      <charset val="161"/>
      <scheme val="minor"/>
    </font>
    <font>
      <sz val="11.5"/>
      <color theme="1"/>
      <name val="Calibri"/>
      <family val="2"/>
      <charset val="161"/>
      <scheme val="minor"/>
    </font>
  </fonts>
  <fills count="10">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4472C4"/>
        <bgColor indexed="64"/>
      </patternFill>
    </fill>
    <fill>
      <patternFill patternType="solid">
        <fgColor rgb="FFA1B8E1"/>
        <bgColor indexed="64"/>
      </patternFill>
    </fill>
    <fill>
      <patternFill patternType="solid">
        <fgColor rgb="FFD0DBF0"/>
        <bgColor indexed="64"/>
      </patternFill>
    </fill>
    <fill>
      <patternFill patternType="solid">
        <fgColor theme="0" tint="-0.249977111117893"/>
        <bgColor indexed="64"/>
      </patternFill>
    </fill>
  </fills>
  <borders count="22">
    <border>
      <left/>
      <right/>
      <top/>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medium">
        <color indexed="64"/>
      </right>
      <top/>
      <bottom/>
      <diagonal/>
    </border>
    <border>
      <left/>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rgb="FFFFFFFF"/>
      </left>
      <right style="medium">
        <color rgb="FFFFFFFF"/>
      </right>
      <top style="medium">
        <color rgb="FFFFFFFF"/>
      </top>
      <bottom/>
      <diagonal/>
    </border>
    <border>
      <left style="medium">
        <color rgb="FFFFFFFF"/>
      </left>
      <right style="medium">
        <color rgb="FFFFFFFF"/>
      </right>
      <top/>
      <bottom style="thick">
        <color rgb="FFFFFFFF"/>
      </bottom>
      <diagonal/>
    </border>
    <border>
      <left/>
      <right style="medium">
        <color rgb="FFFFFFFF"/>
      </right>
      <top style="medium">
        <color rgb="FFFFFFFF"/>
      </top>
      <bottom/>
      <diagonal/>
    </border>
    <border>
      <left/>
      <right style="medium">
        <color rgb="FFFFFFFF"/>
      </right>
      <top/>
      <bottom style="thick">
        <color rgb="FFFFFFFF"/>
      </bottom>
      <diagonal/>
    </border>
    <border>
      <left style="medium">
        <color rgb="FFFFFFFF"/>
      </left>
      <right style="thick">
        <color rgb="FFFFFFFF"/>
      </right>
      <top/>
      <bottom/>
      <diagonal/>
    </border>
    <border>
      <left/>
      <right style="medium">
        <color rgb="FFFFFFFF"/>
      </right>
      <top/>
      <bottom style="medium">
        <color rgb="FFFFFFFF"/>
      </bottom>
      <diagonal/>
    </border>
    <border>
      <left style="medium">
        <color rgb="FFFFFFFF"/>
      </left>
      <right style="thick">
        <color rgb="FFFFFFFF"/>
      </right>
      <top/>
      <bottom style="medium">
        <color rgb="FFFFFFFF"/>
      </bottom>
      <diagonal/>
    </border>
  </borders>
  <cellStyleXfs count="3">
    <xf numFmtId="0" fontId="0" fillId="0" borderId="0"/>
    <xf numFmtId="0" fontId="3" fillId="0" borderId="0"/>
    <xf numFmtId="0" fontId="15" fillId="0" borderId="0" applyNumberFormat="0" applyFill="0" applyBorder="0" applyAlignment="0" applyProtection="0"/>
  </cellStyleXfs>
  <cellXfs count="66">
    <xf numFmtId="0" fontId="0" fillId="0" borderId="0" xfId="0"/>
    <xf numFmtId="0" fontId="2" fillId="0" borderId="0" xfId="0" applyFont="1"/>
    <xf numFmtId="0" fontId="1" fillId="2" borderId="1" xfId="0" applyFont="1" applyFill="1" applyBorder="1"/>
    <xf numFmtId="0" fontId="1" fillId="2" borderId="4" xfId="0" applyFont="1" applyFill="1" applyBorder="1"/>
    <xf numFmtId="0" fontId="1" fillId="3" borderId="6" xfId="0" applyFont="1"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1" fillId="2" borderId="2" xfId="0" applyFont="1" applyFill="1" applyBorder="1"/>
    <xf numFmtId="0" fontId="0" fillId="2" borderId="7" xfId="0" applyFill="1" applyBorder="1"/>
    <xf numFmtId="0" fontId="0" fillId="2" borderId="3" xfId="0" applyFill="1" applyBorder="1"/>
    <xf numFmtId="0" fontId="0" fillId="2" borderId="0" xfId="0" applyFill="1"/>
    <xf numFmtId="0" fontId="0" fillId="2" borderId="8" xfId="0" applyFill="1" applyBorder="1"/>
    <xf numFmtId="0" fontId="0" fillId="2" borderId="9" xfId="0" applyFill="1" applyBorder="1"/>
    <xf numFmtId="0" fontId="0" fillId="2" borderId="5" xfId="0" applyFill="1" applyBorder="1"/>
    <xf numFmtId="0" fontId="0" fillId="3" borderId="6" xfId="0" applyFill="1" applyBorder="1" applyAlignment="1">
      <alignment horizontal="center" vertical="center"/>
    </xf>
    <xf numFmtId="0" fontId="0" fillId="3" borderId="6" xfId="0" applyFill="1" applyBorder="1" applyAlignment="1">
      <alignment horizontal="left" vertical="center"/>
    </xf>
    <xf numFmtId="0" fontId="0" fillId="5" borderId="6" xfId="0" applyFill="1" applyBorder="1" applyAlignment="1">
      <alignment horizontal="center" vertical="center" wrapText="1"/>
    </xf>
    <xf numFmtId="0" fontId="0" fillId="3" borderId="6" xfId="0" applyFill="1" applyBorder="1" applyAlignment="1">
      <alignment horizontal="left" vertical="center" wrapText="1"/>
    </xf>
    <xf numFmtId="9" fontId="0" fillId="5" borderId="6" xfId="0" applyNumberFormat="1" applyFill="1" applyBorder="1" applyAlignment="1">
      <alignment horizontal="center" vertical="center" wrapText="1"/>
    </xf>
    <xf numFmtId="0" fontId="4" fillId="3" borderId="6" xfId="0" applyFont="1" applyFill="1" applyBorder="1" applyAlignment="1">
      <alignment horizontal="left" vertical="center" wrapText="1"/>
    </xf>
    <xf numFmtId="9" fontId="0" fillId="0" borderId="6" xfId="0" applyNumberFormat="1" applyBorder="1" applyAlignment="1">
      <alignment horizontal="center" vertical="center" wrapText="1"/>
    </xf>
    <xf numFmtId="0" fontId="0" fillId="0" borderId="6" xfId="0" applyBorder="1" applyAlignment="1">
      <alignment horizontal="center" vertical="center" wrapText="1"/>
    </xf>
    <xf numFmtId="0" fontId="1" fillId="3" borderId="6" xfId="0" applyFont="1" applyFill="1" applyBorder="1" applyAlignment="1">
      <alignment horizontal="center" wrapText="1"/>
    </xf>
    <xf numFmtId="0" fontId="0" fillId="4" borderId="6" xfId="0" applyFill="1" applyBorder="1" applyAlignment="1">
      <alignment horizontal="left" vertical="center"/>
    </xf>
    <xf numFmtId="0" fontId="0" fillId="0" borderId="11" xfId="0" applyBorder="1" applyAlignment="1">
      <alignment horizontal="center" vertical="center"/>
    </xf>
    <xf numFmtId="9" fontId="0" fillId="4" borderId="12" xfId="0" applyNumberFormat="1" applyFill="1" applyBorder="1" applyAlignment="1">
      <alignment horizontal="center" vertical="center"/>
    </xf>
    <xf numFmtId="0" fontId="0" fillId="4" borderId="6" xfId="0" applyFill="1" applyBorder="1" applyAlignment="1">
      <alignment horizontal="left" vertical="center" wrapText="1"/>
    </xf>
    <xf numFmtId="0" fontId="1" fillId="3" borderId="6" xfId="0" applyFont="1" applyFill="1" applyBorder="1"/>
    <xf numFmtId="0" fontId="1" fillId="3" borderId="13" xfId="0" applyFont="1" applyFill="1" applyBorder="1" applyAlignment="1">
      <alignment horizontal="center"/>
    </xf>
    <xf numFmtId="9" fontId="0" fillId="0" borderId="0" xfId="0" applyNumberFormat="1"/>
    <xf numFmtId="0" fontId="0" fillId="0" borderId="6" xfId="0" applyBorder="1" applyAlignment="1">
      <alignment horizontal="left" vertical="center"/>
    </xf>
    <xf numFmtId="0" fontId="0" fillId="0" borderId="6" xfId="0" applyBorder="1" applyAlignment="1">
      <alignment horizontal="right"/>
    </xf>
    <xf numFmtId="0" fontId="0" fillId="0" borderId="6" xfId="0" applyBorder="1" applyAlignment="1">
      <alignment horizontal="center"/>
    </xf>
    <xf numFmtId="0" fontId="1" fillId="3" borderId="14" xfId="0" applyFont="1" applyFill="1" applyBorder="1"/>
    <xf numFmtId="0" fontId="0" fillId="0" borderId="11" xfId="0" applyBorder="1" applyAlignment="1">
      <alignment horizontal="center"/>
    </xf>
    <xf numFmtId="0" fontId="1" fillId="3" borderId="6" xfId="0" applyFont="1" applyFill="1" applyBorder="1" applyAlignment="1">
      <alignment horizontal="center" vertical="center" wrapText="1"/>
    </xf>
    <xf numFmtId="0" fontId="0" fillId="4" borderId="6" xfId="0" applyFill="1" applyBorder="1" applyAlignment="1">
      <alignment horizontal="center"/>
    </xf>
    <xf numFmtId="0" fontId="5" fillId="3" borderId="6" xfId="0" applyFont="1" applyFill="1" applyBorder="1" applyAlignment="1">
      <alignment horizontal="center" vertical="center"/>
    </xf>
    <xf numFmtId="0" fontId="5" fillId="3" borderId="6" xfId="0" applyFont="1" applyFill="1" applyBorder="1" applyAlignment="1">
      <alignment horizontal="center" vertical="center" wrapText="1"/>
    </xf>
    <xf numFmtId="0" fontId="5" fillId="3" borderId="6" xfId="0" applyFont="1" applyFill="1" applyBorder="1" applyAlignment="1">
      <alignment vertical="center" wrapText="1"/>
    </xf>
    <xf numFmtId="0" fontId="6" fillId="3" borderId="6" xfId="0" applyFont="1" applyFill="1" applyBorder="1" applyAlignment="1">
      <alignment horizontal="center" vertical="center"/>
    </xf>
    <xf numFmtId="9" fontId="6" fillId="4" borderId="6" xfId="0" applyNumberFormat="1" applyFont="1" applyFill="1" applyBorder="1" applyAlignment="1">
      <alignment horizontal="center" vertical="center"/>
    </xf>
    <xf numFmtId="0" fontId="6" fillId="4" borderId="6" xfId="0" applyFont="1" applyFill="1" applyBorder="1" applyAlignment="1">
      <alignment horizontal="center" vertical="center"/>
    </xf>
    <xf numFmtId="0" fontId="7" fillId="0" borderId="0" xfId="0" applyFont="1" applyAlignment="1">
      <alignment horizontal="justify" vertical="center"/>
    </xf>
    <xf numFmtId="0" fontId="8" fillId="0" borderId="0" xfId="0" applyFont="1" applyAlignment="1">
      <alignment horizontal="justify" vertical="center"/>
    </xf>
    <xf numFmtId="0" fontId="0" fillId="0" borderId="0" xfId="0" applyAlignment="1">
      <alignment horizontal="justify" vertical="center"/>
    </xf>
    <xf numFmtId="0" fontId="11" fillId="0" borderId="0" xfId="0" applyFont="1" applyAlignment="1">
      <alignment horizontal="justify" vertical="center"/>
    </xf>
    <xf numFmtId="0" fontId="13" fillId="6" borderId="17" xfId="0" applyFont="1" applyFill="1" applyBorder="1" applyAlignment="1">
      <alignment horizontal="center" vertical="center" wrapText="1"/>
    </xf>
    <xf numFmtId="0" fontId="13" fillId="6" borderId="18" xfId="0" applyFont="1" applyFill="1" applyBorder="1" applyAlignment="1">
      <alignment horizontal="center" vertical="center" wrapText="1"/>
    </xf>
    <xf numFmtId="0" fontId="13" fillId="6" borderId="19" xfId="0" applyFont="1" applyFill="1" applyBorder="1" applyAlignment="1">
      <alignment horizontal="left" vertical="center"/>
    </xf>
    <xf numFmtId="9" fontId="14" fillId="7" borderId="20" xfId="0" applyNumberFormat="1" applyFont="1" applyFill="1" applyBorder="1" applyAlignment="1">
      <alignment horizontal="center" vertical="center"/>
    </xf>
    <xf numFmtId="0" fontId="14" fillId="7" borderId="20" xfId="0" applyFont="1" applyFill="1" applyBorder="1" applyAlignment="1">
      <alignment horizontal="center" vertical="center"/>
    </xf>
    <xf numFmtId="9" fontId="14" fillId="8" borderId="20" xfId="0" applyNumberFormat="1" applyFont="1" applyFill="1" applyBorder="1" applyAlignment="1">
      <alignment horizontal="center" vertical="center"/>
    </xf>
    <xf numFmtId="0" fontId="14" fillId="8" borderId="20" xfId="0" applyFont="1" applyFill="1" applyBorder="1" applyAlignment="1">
      <alignment horizontal="center" vertical="center"/>
    </xf>
    <xf numFmtId="0" fontId="13" fillId="6" borderId="21" xfId="0" applyFont="1" applyFill="1" applyBorder="1" applyAlignment="1">
      <alignment horizontal="left" vertical="center"/>
    </xf>
    <xf numFmtId="0" fontId="13" fillId="6" borderId="15" xfId="0" applyFont="1" applyFill="1" applyBorder="1" applyAlignment="1">
      <alignment horizontal="center" vertical="center" wrapText="1"/>
    </xf>
    <xf numFmtId="0" fontId="13" fillId="6" borderId="16" xfId="0" applyFont="1" applyFill="1" applyBorder="1" applyAlignment="1">
      <alignment horizontal="center" vertical="center" wrapText="1"/>
    </xf>
    <xf numFmtId="0" fontId="15" fillId="0" borderId="0" xfId="2" applyAlignment="1">
      <alignment horizontal="justify" vertical="center"/>
    </xf>
    <xf numFmtId="0" fontId="16" fillId="0" borderId="0" xfId="0" applyFont="1" applyAlignment="1">
      <alignment horizontal="justify" vertical="center"/>
    </xf>
    <xf numFmtId="0" fontId="1" fillId="0" borderId="0" xfId="0" applyFont="1" applyAlignment="1">
      <alignment horizontal="justify" vertical="center"/>
    </xf>
    <xf numFmtId="0" fontId="1" fillId="3" borderId="6" xfId="0" applyFont="1" applyFill="1" applyBorder="1" applyAlignment="1">
      <alignment horizontal="center" vertical="center"/>
    </xf>
    <xf numFmtId="0" fontId="1" fillId="3" borderId="10" xfId="0" applyFont="1" applyFill="1" applyBorder="1" applyAlignment="1">
      <alignment horizontal="center" vertical="center"/>
    </xf>
    <xf numFmtId="0" fontId="0" fillId="0" borderId="0" xfId="0" applyAlignment="1">
      <alignment horizontal="left" vertical="center" wrapText="1"/>
    </xf>
    <xf numFmtId="0" fontId="13" fillId="6" borderId="15" xfId="0" applyFont="1" applyFill="1" applyBorder="1" applyAlignment="1">
      <alignment horizontal="center" vertical="center" wrapText="1"/>
    </xf>
    <xf numFmtId="0" fontId="13" fillId="6" borderId="16" xfId="0" applyFont="1" applyFill="1" applyBorder="1" applyAlignment="1">
      <alignment horizontal="center" vertical="center" wrapText="1"/>
    </xf>
    <xf numFmtId="0" fontId="0" fillId="9" borderId="6" xfId="0" applyFill="1" applyBorder="1" applyAlignment="1">
      <alignment horizontal="center" vertical="center" wrapText="1"/>
    </xf>
  </cellXfs>
  <cellStyles count="3">
    <cellStyle name="Hyperlink" xfId="2" builtinId="8"/>
    <cellStyle name="Normal" xfId="0" builtinId="0"/>
    <cellStyle name="Normal 2" xfId="1" xr:uid="{77ED8A90-C807-4E8A-BA2A-2AF49B0726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61C4A-4557-4B3F-BB15-69F96A100394}">
  <dimension ref="A1:N51"/>
  <sheetViews>
    <sheetView zoomScale="70" zoomScaleNormal="70" workbookViewId="0">
      <selection activeCell="B19" sqref="B19"/>
    </sheetView>
  </sheetViews>
  <sheetFormatPr defaultRowHeight="14.4" x14ac:dyDescent="0.3"/>
  <cols>
    <col min="1" max="1" width="8.88671875" style="5"/>
    <col min="2" max="2" width="39" customWidth="1"/>
    <col min="3" max="3" width="16.6640625" customWidth="1"/>
    <col min="4" max="4" width="18.33203125" customWidth="1"/>
    <col min="5" max="6" width="16.33203125" customWidth="1"/>
    <col min="7" max="7" width="21.6640625" customWidth="1"/>
    <col min="8" max="8" width="16.33203125" customWidth="1"/>
    <col min="9" max="9" width="18.33203125" style="6" customWidth="1"/>
    <col min="10" max="10" width="19.5546875" customWidth="1"/>
    <col min="11" max="11" width="7.33203125" bestFit="1" customWidth="1"/>
    <col min="12" max="12" width="11.33203125" bestFit="1" customWidth="1"/>
    <col min="13" max="13" width="12.33203125" bestFit="1" customWidth="1"/>
    <col min="14" max="14" width="7.33203125" bestFit="1" customWidth="1"/>
    <col min="16" max="16" width="9.109375" customWidth="1"/>
  </cols>
  <sheetData>
    <row r="1" spans="1:9" ht="21" x14ac:dyDescent="0.4">
      <c r="B1" s="1" t="s">
        <v>0</v>
      </c>
    </row>
    <row r="2" spans="1:9" ht="15" thickBot="1" x14ac:dyDescent="0.35"/>
    <row r="3" spans="1:9" x14ac:dyDescent="0.3">
      <c r="B3" s="7" t="s">
        <v>3</v>
      </c>
      <c r="C3" s="8"/>
      <c r="D3" s="8"/>
      <c r="E3" s="8"/>
      <c r="F3" s="9"/>
    </row>
    <row r="4" spans="1:9" x14ac:dyDescent="0.3">
      <c r="B4" s="2" t="s">
        <v>4</v>
      </c>
      <c r="C4" s="10"/>
      <c r="D4" s="10"/>
      <c r="E4" s="10"/>
      <c r="F4" s="11"/>
    </row>
    <row r="5" spans="1:9" x14ac:dyDescent="0.3">
      <c r="B5" s="2" t="s">
        <v>5</v>
      </c>
      <c r="C5" s="10"/>
      <c r="D5" s="10"/>
      <c r="E5" s="10"/>
      <c r="F5" s="11"/>
    </row>
    <row r="6" spans="1:9" x14ac:dyDescent="0.3">
      <c r="B6" s="2" t="s">
        <v>1</v>
      </c>
      <c r="C6" s="10"/>
      <c r="D6" s="10"/>
      <c r="E6" s="10"/>
      <c r="F6" s="11"/>
    </row>
    <row r="7" spans="1:9" ht="15" thickBot="1" x14ac:dyDescent="0.35">
      <c r="B7" s="3" t="s">
        <v>2</v>
      </c>
      <c r="C7" s="12"/>
      <c r="D7" s="12"/>
      <c r="E7" s="12"/>
      <c r="F7" s="13"/>
    </row>
    <row r="9" spans="1:9" ht="19.95" customHeight="1" x14ac:dyDescent="0.3">
      <c r="A9" s="4" t="s">
        <v>6</v>
      </c>
      <c r="B9" s="4" t="s">
        <v>7</v>
      </c>
      <c r="C9" s="4">
        <v>1</v>
      </c>
      <c r="D9" s="4">
        <v>2</v>
      </c>
      <c r="E9" s="4">
        <v>3</v>
      </c>
      <c r="F9" s="4">
        <v>4</v>
      </c>
      <c r="G9" s="4">
        <v>5</v>
      </c>
      <c r="I9"/>
    </row>
    <row r="10" spans="1:9" ht="72" x14ac:dyDescent="0.3">
      <c r="A10" s="14">
        <v>1</v>
      </c>
      <c r="B10" s="15" t="s">
        <v>8</v>
      </c>
      <c r="C10" s="65" t="s">
        <v>111</v>
      </c>
      <c r="D10" s="16" t="s">
        <v>10</v>
      </c>
      <c r="E10" s="16" t="s">
        <v>11</v>
      </c>
      <c r="F10" s="16" t="s">
        <v>12</v>
      </c>
      <c r="G10" s="16" t="s">
        <v>13</v>
      </c>
      <c r="I10"/>
    </row>
    <row r="11" spans="1:9" ht="43.2" x14ac:dyDescent="0.3">
      <c r="A11" s="14">
        <v>2</v>
      </c>
      <c r="B11" s="17" t="s">
        <v>14</v>
      </c>
      <c r="C11" s="16" t="s">
        <v>112</v>
      </c>
      <c r="D11" s="16"/>
      <c r="E11" s="16" t="s">
        <v>113</v>
      </c>
      <c r="F11" s="16"/>
      <c r="G11" s="16" t="s">
        <v>114</v>
      </c>
      <c r="I11"/>
    </row>
    <row r="12" spans="1:9" ht="72" x14ac:dyDescent="0.3">
      <c r="A12" s="14">
        <v>5</v>
      </c>
      <c r="B12" s="15" t="s">
        <v>15</v>
      </c>
      <c r="C12" s="16" t="s">
        <v>73</v>
      </c>
      <c r="D12" s="16" t="s">
        <v>75</v>
      </c>
      <c r="E12" s="16" t="s">
        <v>76</v>
      </c>
      <c r="F12" s="16" t="s">
        <v>74</v>
      </c>
      <c r="G12" s="16" t="s">
        <v>16</v>
      </c>
      <c r="I12"/>
    </row>
    <row r="13" spans="1:9" x14ac:dyDescent="0.3">
      <c r="A13" s="14">
        <v>6</v>
      </c>
      <c r="B13" s="17" t="s">
        <v>17</v>
      </c>
      <c r="C13" s="18" t="s">
        <v>18</v>
      </c>
      <c r="D13" s="16" t="s">
        <v>9</v>
      </c>
      <c r="E13" s="16" t="s">
        <v>9</v>
      </c>
      <c r="F13" s="16" t="s">
        <v>9</v>
      </c>
      <c r="G13" s="18" t="s">
        <v>19</v>
      </c>
      <c r="I13"/>
    </row>
    <row r="14" spans="1:9" x14ac:dyDescent="0.3">
      <c r="A14" s="14">
        <v>7</v>
      </c>
      <c r="B14" s="17" t="s">
        <v>20</v>
      </c>
      <c r="C14" s="18" t="s">
        <v>19</v>
      </c>
      <c r="D14" s="16" t="s">
        <v>18</v>
      </c>
      <c r="E14" s="16"/>
      <c r="F14" s="16"/>
      <c r="G14" s="18"/>
      <c r="I14"/>
    </row>
    <row r="15" spans="1:9" ht="72" x14ac:dyDescent="0.3">
      <c r="A15" s="14">
        <v>8</v>
      </c>
      <c r="B15" s="19" t="s">
        <v>21</v>
      </c>
      <c r="C15" s="18" t="s">
        <v>22</v>
      </c>
      <c r="D15" s="16" t="s">
        <v>23</v>
      </c>
      <c r="E15" s="16" t="s">
        <v>24</v>
      </c>
      <c r="F15" s="16" t="s">
        <v>25</v>
      </c>
      <c r="G15" s="16" t="s">
        <v>26</v>
      </c>
      <c r="I15"/>
    </row>
    <row r="16" spans="1:9" ht="43.2" x14ac:dyDescent="0.3">
      <c r="A16" s="14">
        <v>9</v>
      </c>
      <c r="B16" s="17" t="s">
        <v>27</v>
      </c>
      <c r="C16" s="18" t="s">
        <v>18</v>
      </c>
      <c r="D16" s="16" t="s">
        <v>9</v>
      </c>
      <c r="E16" s="16" t="s">
        <v>9</v>
      </c>
      <c r="F16" s="16" t="s">
        <v>9</v>
      </c>
      <c r="G16" s="18" t="s">
        <v>19</v>
      </c>
      <c r="I16"/>
    </row>
    <row r="17" spans="1:14" ht="43.2" x14ac:dyDescent="0.3">
      <c r="A17" s="14">
        <v>11</v>
      </c>
      <c r="B17" s="17" t="s">
        <v>28</v>
      </c>
      <c r="C17" s="20" t="s">
        <v>29</v>
      </c>
      <c r="D17" s="20" t="s">
        <v>30</v>
      </c>
      <c r="E17" s="21" t="s">
        <v>31</v>
      </c>
      <c r="F17" s="21" t="s">
        <v>32</v>
      </c>
      <c r="G17" s="20" t="s">
        <v>33</v>
      </c>
      <c r="I17"/>
    </row>
    <row r="18" spans="1:14" ht="43.2" x14ac:dyDescent="0.3">
      <c r="A18" s="14">
        <v>14</v>
      </c>
      <c r="B18" s="17" t="s">
        <v>34</v>
      </c>
      <c r="C18" s="21" t="s">
        <v>35</v>
      </c>
      <c r="D18" s="21" t="s">
        <v>36</v>
      </c>
      <c r="E18" s="21" t="s">
        <v>37</v>
      </c>
      <c r="F18" s="21" t="s">
        <v>38</v>
      </c>
      <c r="G18" s="21" t="s">
        <v>39</v>
      </c>
      <c r="I18"/>
    </row>
    <row r="19" spans="1:14" x14ac:dyDescent="0.3">
      <c r="B19" s="5"/>
      <c r="C19" s="5"/>
      <c r="D19" s="5"/>
      <c r="E19" s="5"/>
      <c r="F19" s="5"/>
      <c r="G19" s="5"/>
      <c r="I19"/>
    </row>
    <row r="20" spans="1:14" x14ac:dyDescent="0.3">
      <c r="I20"/>
    </row>
    <row r="21" spans="1:14" ht="29.4" thickBot="1" x14ac:dyDescent="0.35">
      <c r="B21" s="60" t="s">
        <v>40</v>
      </c>
      <c r="C21" s="61"/>
      <c r="D21" s="22" t="s">
        <v>41</v>
      </c>
      <c r="I21"/>
    </row>
    <row r="22" spans="1:14" ht="15" thickBot="1" x14ac:dyDescent="0.35">
      <c r="B22" s="23" t="s">
        <v>8</v>
      </c>
      <c r="C22" s="24">
        <v>2</v>
      </c>
      <c r="D22" s="25">
        <v>0.1</v>
      </c>
      <c r="I22"/>
    </row>
    <row r="23" spans="1:14" ht="43.8" thickBot="1" x14ac:dyDescent="0.35">
      <c r="B23" s="26" t="s">
        <v>14</v>
      </c>
      <c r="C23" s="24">
        <v>1</v>
      </c>
      <c r="D23" s="25">
        <v>0.1</v>
      </c>
      <c r="I23"/>
    </row>
    <row r="24" spans="1:14" ht="15" thickBot="1" x14ac:dyDescent="0.35">
      <c r="B24" s="23" t="s">
        <v>15</v>
      </c>
      <c r="C24" s="24">
        <v>2</v>
      </c>
      <c r="D24" s="25">
        <v>0.05</v>
      </c>
      <c r="I24"/>
    </row>
    <row r="25" spans="1:14" ht="15" thickBot="1" x14ac:dyDescent="0.35">
      <c r="B25" s="26" t="s">
        <v>17</v>
      </c>
      <c r="C25" s="24">
        <v>1</v>
      </c>
      <c r="D25" s="25">
        <v>0.25</v>
      </c>
      <c r="I25"/>
    </row>
    <row r="26" spans="1:14" ht="15" thickBot="1" x14ac:dyDescent="0.35">
      <c r="B26" s="26" t="s">
        <v>20</v>
      </c>
      <c r="C26" s="24">
        <v>1</v>
      </c>
      <c r="D26" s="25">
        <v>0.1</v>
      </c>
      <c r="I26"/>
    </row>
    <row r="27" spans="1:14" ht="43.8" thickBot="1" x14ac:dyDescent="0.35">
      <c r="B27" s="26" t="s">
        <v>42</v>
      </c>
      <c r="C27" s="24">
        <v>3</v>
      </c>
      <c r="D27" s="25">
        <v>0.15</v>
      </c>
      <c r="I27"/>
    </row>
    <row r="28" spans="1:14" ht="43.8" thickBot="1" x14ac:dyDescent="0.35">
      <c r="B28" s="26" t="s">
        <v>27</v>
      </c>
      <c r="C28" s="24">
        <v>3</v>
      </c>
      <c r="D28" s="25">
        <v>0.1</v>
      </c>
      <c r="I28"/>
    </row>
    <row r="29" spans="1:14" ht="43.8" thickBot="1" x14ac:dyDescent="0.35">
      <c r="B29" s="26" t="s">
        <v>28</v>
      </c>
      <c r="C29" s="24">
        <v>3</v>
      </c>
      <c r="D29" s="25">
        <v>0.1</v>
      </c>
      <c r="I29"/>
    </row>
    <row r="30" spans="1:14" ht="43.8" thickBot="1" x14ac:dyDescent="0.35">
      <c r="B30" s="26" t="s">
        <v>34</v>
      </c>
      <c r="C30" s="24">
        <v>3</v>
      </c>
      <c r="D30" s="25">
        <v>0.05</v>
      </c>
      <c r="I30"/>
    </row>
    <row r="31" spans="1:14" x14ac:dyDescent="0.3">
      <c r="B31" s="27" t="s">
        <v>43</v>
      </c>
      <c r="C31" s="28">
        <f>C22*D22+C24*D24+C25*D25+C27*D27+C23*D23+C26*D26+C28*D28+C29*D29+C30*D30</f>
        <v>1.9500000000000002</v>
      </c>
      <c r="D31" s="29" t="b">
        <f>SUM(D22:D30)=1</f>
        <v>1</v>
      </c>
      <c r="I31" s="30"/>
      <c r="J31" s="31" t="s">
        <v>44</v>
      </c>
      <c r="K31" s="32">
        <v>2</v>
      </c>
      <c r="L31" s="32">
        <v>3</v>
      </c>
      <c r="M31" s="32">
        <v>4</v>
      </c>
      <c r="N31" s="32">
        <v>5</v>
      </c>
    </row>
    <row r="32" spans="1:14" ht="15" thickBot="1" x14ac:dyDescent="0.35">
      <c r="I32" s="30"/>
      <c r="J32" s="31" t="s">
        <v>45</v>
      </c>
      <c r="K32" s="32" t="s">
        <v>46</v>
      </c>
      <c r="L32" s="32" t="s">
        <v>47</v>
      </c>
      <c r="M32" s="32" t="s">
        <v>48</v>
      </c>
      <c r="N32" s="32" t="s">
        <v>49</v>
      </c>
    </row>
    <row r="33" spans="2:14" ht="15" thickBot="1" x14ac:dyDescent="0.35">
      <c r="B33" s="33" t="s">
        <v>50</v>
      </c>
      <c r="C33" s="34">
        <v>80</v>
      </c>
      <c r="I33" s="30" t="s">
        <v>40</v>
      </c>
      <c r="J33" s="32"/>
      <c r="K33" s="32"/>
      <c r="L33" s="32"/>
      <c r="M33" s="32"/>
      <c r="N33" s="32"/>
    </row>
    <row r="34" spans="2:14" x14ac:dyDescent="0.3">
      <c r="I34" s="30">
        <v>1</v>
      </c>
      <c r="J34" s="32">
        <v>1</v>
      </c>
      <c r="K34" s="32">
        <f>C47*$C$33</f>
        <v>8</v>
      </c>
      <c r="L34" s="32">
        <f>10+0.08*($C$33-100)</f>
        <v>8.4</v>
      </c>
      <c r="M34" s="32">
        <f>42+0.06*($C$33-500)</f>
        <v>16.8</v>
      </c>
      <c r="N34" s="32">
        <v>72</v>
      </c>
    </row>
    <row r="35" spans="2:14" x14ac:dyDescent="0.3">
      <c r="I35" s="30" t="s">
        <v>51</v>
      </c>
      <c r="J35" s="32">
        <v>2</v>
      </c>
      <c r="K35" s="32">
        <f t="shared" ref="K35:K38" si="0">C48*$C$33</f>
        <v>12</v>
      </c>
      <c r="L35" s="32">
        <f>15+0.12*($C$33-100)</f>
        <v>12.6</v>
      </c>
      <c r="M35" s="32">
        <f>63+0.09*($C$33-500)</f>
        <v>25.200000000000003</v>
      </c>
      <c r="N35" s="32">
        <v>108</v>
      </c>
    </row>
    <row r="36" spans="2:14" ht="28.8" x14ac:dyDescent="0.3">
      <c r="B36" s="4" t="s">
        <v>40</v>
      </c>
      <c r="C36" s="35" t="s">
        <v>52</v>
      </c>
      <c r="I36" s="30" t="s">
        <v>53</v>
      </c>
      <c r="J36" s="32">
        <v>3</v>
      </c>
      <c r="K36" s="32">
        <f t="shared" si="0"/>
        <v>16</v>
      </c>
      <c r="L36" s="32">
        <f>20+0.16*($C$33-100)</f>
        <v>16.8</v>
      </c>
      <c r="M36" s="32">
        <f>84+0.12*($C$33-500)</f>
        <v>33.6</v>
      </c>
      <c r="N36" s="32">
        <v>144</v>
      </c>
    </row>
    <row r="37" spans="2:14" x14ac:dyDescent="0.3">
      <c r="B37" s="36">
        <f>wa</f>
        <v>1.9500000000000002</v>
      </c>
      <c r="C37" s="36">
        <f>ROUND(VLOOKUP(ROUNDUP(B37,0),J34:N38,J40),0)</f>
        <v>12</v>
      </c>
      <c r="I37" s="30" t="s">
        <v>54</v>
      </c>
      <c r="J37" s="32">
        <v>4</v>
      </c>
      <c r="K37" s="32">
        <f t="shared" si="0"/>
        <v>24</v>
      </c>
      <c r="L37" s="32">
        <f>30+0.24*($C$33-100)</f>
        <v>25.2</v>
      </c>
      <c r="M37" s="32">
        <f>126+0.185*($C$33-500)</f>
        <v>48.3</v>
      </c>
      <c r="N37" s="32">
        <v>219</v>
      </c>
    </row>
    <row r="38" spans="2:14" x14ac:dyDescent="0.3">
      <c r="I38" s="30" t="s">
        <v>55</v>
      </c>
      <c r="J38" s="32">
        <v>5</v>
      </c>
      <c r="K38" s="32">
        <f t="shared" si="0"/>
        <v>32</v>
      </c>
      <c r="L38" s="32">
        <f>40+0.32*($C$33-100)</f>
        <v>33.6</v>
      </c>
      <c r="M38" s="32">
        <f>168+0.25*($C$33-500)</f>
        <v>63</v>
      </c>
      <c r="N38" s="32">
        <v>293</v>
      </c>
    </row>
    <row r="40" spans="2:14" x14ac:dyDescent="0.3">
      <c r="B40" s="62" t="s">
        <v>56</v>
      </c>
      <c r="C40" s="62"/>
      <c r="I40" s="6" t="s">
        <v>57</v>
      </c>
      <c r="J40">
        <f>IF($C$33&lt;=100,$K$31,IF(AND($C$33&gt;100,$C$33&lt;=500),$L$31,IF(AND($C$33&gt;500,$C$33&lt;=1000),$M$31,$N$31)))</f>
        <v>2</v>
      </c>
    </row>
    <row r="41" spans="2:14" x14ac:dyDescent="0.3">
      <c r="B41" s="62"/>
      <c r="C41" s="62"/>
    </row>
    <row r="42" spans="2:14" x14ac:dyDescent="0.3">
      <c r="B42" s="62"/>
      <c r="C42" s="62"/>
    </row>
    <row r="43" spans="2:14" x14ac:dyDescent="0.3">
      <c r="B43" s="62"/>
      <c r="C43" s="62"/>
    </row>
    <row r="46" spans="2:14" ht="72" x14ac:dyDescent="0.3">
      <c r="B46" s="37" t="s">
        <v>58</v>
      </c>
      <c r="C46" s="38" t="s">
        <v>59</v>
      </c>
      <c r="D46" s="38" t="s">
        <v>60</v>
      </c>
      <c r="E46" s="39" t="s">
        <v>61</v>
      </c>
      <c r="F46" s="39" t="s">
        <v>62</v>
      </c>
    </row>
    <row r="47" spans="2:14" x14ac:dyDescent="0.3">
      <c r="B47" s="40">
        <v>1</v>
      </c>
      <c r="C47" s="41">
        <v>0.1</v>
      </c>
      <c r="D47" s="42" t="s">
        <v>63</v>
      </c>
      <c r="E47" s="42" t="s">
        <v>64</v>
      </c>
      <c r="F47" s="42">
        <v>72</v>
      </c>
    </row>
    <row r="48" spans="2:14" x14ac:dyDescent="0.3">
      <c r="B48" s="40" t="s">
        <v>51</v>
      </c>
      <c r="C48" s="41">
        <v>0.15</v>
      </c>
      <c r="D48" s="42" t="s">
        <v>65</v>
      </c>
      <c r="E48" s="42" t="s">
        <v>66</v>
      </c>
      <c r="F48" s="42">
        <v>108</v>
      </c>
    </row>
    <row r="49" spans="2:6" x14ac:dyDescent="0.3">
      <c r="B49" s="40" t="s">
        <v>53</v>
      </c>
      <c r="C49" s="41">
        <v>0.2</v>
      </c>
      <c r="D49" s="42" t="s">
        <v>67</v>
      </c>
      <c r="E49" s="42" t="s">
        <v>68</v>
      </c>
      <c r="F49" s="42">
        <v>144</v>
      </c>
    </row>
    <row r="50" spans="2:6" x14ac:dyDescent="0.3">
      <c r="B50" s="40" t="s">
        <v>54</v>
      </c>
      <c r="C50" s="41">
        <v>0.3</v>
      </c>
      <c r="D50" s="42" t="s">
        <v>69</v>
      </c>
      <c r="E50" s="42" t="s">
        <v>70</v>
      </c>
      <c r="F50" s="42">
        <v>219</v>
      </c>
    </row>
    <row r="51" spans="2:6" x14ac:dyDescent="0.3">
      <c r="B51" s="40" t="s">
        <v>55</v>
      </c>
      <c r="C51" s="41">
        <v>0.4</v>
      </c>
      <c r="D51" s="42" t="s">
        <v>71</v>
      </c>
      <c r="E51" s="42" t="s">
        <v>72</v>
      </c>
      <c r="F51" s="42">
        <v>293</v>
      </c>
    </row>
  </sheetData>
  <protectedRanges>
    <protectedRange sqref="C33 C22:C30" name="Range1_1"/>
  </protectedRanges>
  <mergeCells count="2">
    <mergeCell ref="B21:C21"/>
    <mergeCell ref="B40:C4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25F77-059F-4547-B752-7937CD844215}">
  <dimension ref="B2:G56"/>
  <sheetViews>
    <sheetView tabSelected="1" workbookViewId="0">
      <selection activeCell="B4" sqref="B4"/>
    </sheetView>
  </sheetViews>
  <sheetFormatPr defaultRowHeight="14.4" x14ac:dyDescent="0.3"/>
  <cols>
    <col min="2" max="2" width="112.5546875" customWidth="1"/>
    <col min="3" max="3" width="21.109375" customWidth="1"/>
    <col min="4" max="7" width="11.21875" customWidth="1"/>
  </cols>
  <sheetData>
    <row r="2" spans="2:2" x14ac:dyDescent="0.3">
      <c r="B2" s="44" t="s">
        <v>77</v>
      </c>
    </row>
    <row r="3" spans="2:2" x14ac:dyDescent="0.3">
      <c r="B3" s="44"/>
    </row>
    <row r="4" spans="2:2" ht="86.4" x14ac:dyDescent="0.3">
      <c r="B4" s="45" t="s">
        <v>78</v>
      </c>
    </row>
    <row r="5" spans="2:2" x14ac:dyDescent="0.3">
      <c r="B5" s="45"/>
    </row>
    <row r="6" spans="2:2" x14ac:dyDescent="0.3">
      <c r="B6" s="45" t="s">
        <v>79</v>
      </c>
    </row>
    <row r="7" spans="2:2" x14ac:dyDescent="0.3">
      <c r="B7" s="45"/>
    </row>
    <row r="8" spans="2:2" ht="28.8" x14ac:dyDescent="0.3">
      <c r="B8" s="45" t="s">
        <v>85</v>
      </c>
    </row>
    <row r="9" spans="2:2" ht="28.8" x14ac:dyDescent="0.3">
      <c r="B9" s="45" t="s">
        <v>86</v>
      </c>
    </row>
    <row r="10" spans="2:2" x14ac:dyDescent="0.3">
      <c r="B10" s="45" t="s">
        <v>87</v>
      </c>
    </row>
    <row r="11" spans="2:2" x14ac:dyDescent="0.3">
      <c r="B11" s="45"/>
    </row>
    <row r="12" spans="2:2" ht="43.2" x14ac:dyDescent="0.3">
      <c r="B12" s="45" t="s">
        <v>80</v>
      </c>
    </row>
    <row r="13" spans="2:2" x14ac:dyDescent="0.3">
      <c r="B13" s="45"/>
    </row>
    <row r="14" spans="2:2" ht="25.8" customHeight="1" x14ac:dyDescent="0.3">
      <c r="B14" s="45" t="s">
        <v>81</v>
      </c>
    </row>
    <row r="15" spans="2:2" ht="25.8" customHeight="1" x14ac:dyDescent="0.3">
      <c r="B15" s="45"/>
    </row>
    <row r="16" spans="2:2" ht="28.8" x14ac:dyDescent="0.3">
      <c r="B16" s="45" t="s">
        <v>82</v>
      </c>
    </row>
    <row r="17" spans="2:2" x14ac:dyDescent="0.3">
      <c r="B17" s="45"/>
    </row>
    <row r="18" spans="2:2" x14ac:dyDescent="0.3">
      <c r="B18" s="45" t="s">
        <v>83</v>
      </c>
    </row>
    <row r="19" spans="2:2" x14ac:dyDescent="0.3">
      <c r="B19" s="45"/>
    </row>
    <row r="20" spans="2:2" x14ac:dyDescent="0.3">
      <c r="B20" s="45" t="s">
        <v>88</v>
      </c>
    </row>
    <row r="21" spans="2:2" ht="28.8" x14ac:dyDescent="0.3">
      <c r="B21" s="45" t="s">
        <v>89</v>
      </c>
    </row>
    <row r="22" spans="2:2" x14ac:dyDescent="0.3">
      <c r="B22" s="45" t="s">
        <v>90</v>
      </c>
    </row>
    <row r="23" spans="2:2" x14ac:dyDescent="0.3">
      <c r="B23" s="45" t="s">
        <v>91</v>
      </c>
    </row>
    <row r="24" spans="2:2" x14ac:dyDescent="0.3">
      <c r="B24" s="45" t="s">
        <v>92</v>
      </c>
    </row>
    <row r="25" spans="2:2" ht="43.2" x14ac:dyDescent="0.3">
      <c r="B25" s="45" t="s">
        <v>93</v>
      </c>
    </row>
    <row r="26" spans="2:2" ht="28.8" x14ac:dyDescent="0.3">
      <c r="B26" s="45" t="s">
        <v>94</v>
      </c>
    </row>
    <row r="27" spans="2:2" ht="28.8" x14ac:dyDescent="0.3">
      <c r="B27" s="45" t="s">
        <v>95</v>
      </c>
    </row>
    <row r="28" spans="2:2" ht="28.8" x14ac:dyDescent="0.3">
      <c r="B28" s="45" t="s">
        <v>96</v>
      </c>
    </row>
    <row r="29" spans="2:2" x14ac:dyDescent="0.3">
      <c r="B29" s="45"/>
    </row>
    <row r="30" spans="2:2" ht="57.6" x14ac:dyDescent="0.3">
      <c r="B30" s="45" t="s">
        <v>84</v>
      </c>
    </row>
    <row r="31" spans="2:2" x14ac:dyDescent="0.3">
      <c r="B31" s="45"/>
    </row>
    <row r="32" spans="2:2" x14ac:dyDescent="0.3">
      <c r="B32" s="46" t="s">
        <v>97</v>
      </c>
    </row>
    <row r="34" spans="2:7" ht="28.8" x14ac:dyDescent="0.3">
      <c r="B34" s="57" t="s">
        <v>98</v>
      </c>
    </row>
    <row r="35" spans="2:7" x14ac:dyDescent="0.3">
      <c r="B35" s="57"/>
    </row>
    <row r="36" spans="2:7" ht="86.4" x14ac:dyDescent="0.3">
      <c r="B36" s="45" t="s">
        <v>99</v>
      </c>
    </row>
    <row r="37" spans="2:7" ht="15.6" thickBot="1" x14ac:dyDescent="0.35">
      <c r="B37" s="58"/>
    </row>
    <row r="38" spans="2:7" ht="60" x14ac:dyDescent="0.3">
      <c r="C38" s="63" t="s">
        <v>58</v>
      </c>
      <c r="D38" s="47" t="s">
        <v>100</v>
      </c>
      <c r="E38" s="47" t="s">
        <v>102</v>
      </c>
      <c r="F38" s="55" t="s">
        <v>61</v>
      </c>
      <c r="G38" s="55" t="s">
        <v>62</v>
      </c>
    </row>
    <row r="39" spans="2:7" ht="24.6" thickBot="1" x14ac:dyDescent="0.35">
      <c r="C39" s="64"/>
      <c r="D39" s="48" t="s">
        <v>101</v>
      </c>
      <c r="E39" s="48" t="s">
        <v>103</v>
      </c>
      <c r="F39" s="56"/>
      <c r="G39" s="56"/>
    </row>
    <row r="40" spans="2:7" ht="15.6" thickTop="1" thickBot="1" x14ac:dyDescent="0.35">
      <c r="C40" s="49">
        <v>1</v>
      </c>
      <c r="D40" s="50">
        <v>0.1</v>
      </c>
      <c r="E40" s="51" t="s">
        <v>63</v>
      </c>
      <c r="F40" s="51" t="s">
        <v>64</v>
      </c>
      <c r="G40" s="51">
        <v>72</v>
      </c>
    </row>
    <row r="41" spans="2:7" ht="15" thickBot="1" x14ac:dyDescent="0.35">
      <c r="C41" s="49" t="s">
        <v>51</v>
      </c>
      <c r="D41" s="52">
        <v>0.15</v>
      </c>
      <c r="E41" s="53" t="s">
        <v>65</v>
      </c>
      <c r="F41" s="53" t="s">
        <v>66</v>
      </c>
      <c r="G41" s="53">
        <v>108</v>
      </c>
    </row>
    <row r="42" spans="2:7" ht="15" thickBot="1" x14ac:dyDescent="0.35">
      <c r="C42" s="49" t="s">
        <v>53</v>
      </c>
      <c r="D42" s="50">
        <v>0.2</v>
      </c>
      <c r="E42" s="51" t="s">
        <v>67</v>
      </c>
      <c r="F42" s="51" t="s">
        <v>68</v>
      </c>
      <c r="G42" s="51">
        <v>144</v>
      </c>
    </row>
    <row r="43" spans="2:7" ht="15" thickBot="1" x14ac:dyDescent="0.35">
      <c r="C43" s="49" t="s">
        <v>54</v>
      </c>
      <c r="D43" s="52">
        <v>0.3</v>
      </c>
      <c r="E43" s="53" t="s">
        <v>69</v>
      </c>
      <c r="F43" s="53" t="s">
        <v>70</v>
      </c>
      <c r="G43" s="53">
        <v>219</v>
      </c>
    </row>
    <row r="44" spans="2:7" ht="15" thickBot="1" x14ac:dyDescent="0.35">
      <c r="C44" s="54" t="s">
        <v>55</v>
      </c>
      <c r="D44" s="50">
        <v>0.4</v>
      </c>
      <c r="E44" s="51" t="s">
        <v>71</v>
      </c>
      <c r="F44" s="51" t="s">
        <v>72</v>
      </c>
      <c r="G44" s="51">
        <v>293</v>
      </c>
    </row>
    <row r="45" spans="2:7" x14ac:dyDescent="0.3">
      <c r="B45" s="45"/>
    </row>
    <row r="46" spans="2:7" ht="43.2" x14ac:dyDescent="0.3">
      <c r="B46" s="45" t="s">
        <v>104</v>
      </c>
    </row>
    <row r="47" spans="2:7" x14ac:dyDescent="0.3">
      <c r="B47" s="45"/>
    </row>
    <row r="48" spans="2:7" ht="86.4" x14ac:dyDescent="0.3">
      <c r="B48" s="45" t="s">
        <v>105</v>
      </c>
    </row>
    <row r="49" spans="2:2" x14ac:dyDescent="0.3">
      <c r="B49" s="45"/>
    </row>
    <row r="50" spans="2:2" x14ac:dyDescent="0.3">
      <c r="B50" s="45" t="s">
        <v>106</v>
      </c>
    </row>
    <row r="51" spans="2:2" x14ac:dyDescent="0.3">
      <c r="B51" s="45" t="s">
        <v>107</v>
      </c>
    </row>
    <row r="52" spans="2:2" ht="28.8" x14ac:dyDescent="0.3">
      <c r="B52" s="45" t="s">
        <v>108</v>
      </c>
    </row>
    <row r="53" spans="2:2" ht="43.2" x14ac:dyDescent="0.3">
      <c r="B53" s="59" t="s">
        <v>110</v>
      </c>
    </row>
    <row r="54" spans="2:2" x14ac:dyDescent="0.3">
      <c r="B54" s="59"/>
    </row>
    <row r="55" spans="2:2" ht="57.6" x14ac:dyDescent="0.3">
      <c r="B55" s="45" t="s">
        <v>109</v>
      </c>
    </row>
    <row r="56" spans="2:2" x14ac:dyDescent="0.3">
      <c r="B56" s="43"/>
    </row>
  </sheetData>
  <mergeCells count="1">
    <mergeCell ref="C38:C39"/>
  </mergeCells>
  <hyperlinks>
    <hyperlink ref="B34" location="_Πίνακας_παραρτημάτων" display="_Πίνακας_παραρτημάτων" xr:uid="{9D9BE23D-EF9B-4F1F-B8FE-CCEB578A4277}"/>
    <hyperlink ref="B55" location="_Δειγματοληπτική_Επαλήθευση_Δαπανών" display="_Δειγματοληπτική_Επαλήθευση_Δαπανών" xr:uid="{607F648C-B1B9-4339-AF85-DFD93389980C}"/>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Μοντέλο</vt:lpstr>
      <vt:lpstr>Διαδικασία επιλογής δείγματος</vt:lpstr>
      <vt:lpstr>'Διαδικασία επιλογής δείγματος'!_Hlk150161160</vt:lpstr>
      <vt:lpstr>Μοντέλο!wa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 Lasetta</dc:creator>
  <cp:lastModifiedBy>Elena Lasetta</cp:lastModifiedBy>
  <dcterms:created xsi:type="dcterms:W3CDTF">2023-07-14T09:13:33Z</dcterms:created>
  <dcterms:modified xsi:type="dcterms:W3CDTF">2023-11-30T08:51:28Z</dcterms:modified>
</cp:coreProperties>
</file>